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</sheets>
  <definedNames/>
  <calcPr/>
  <extLst>
    <ext uri="GoogleSheetsCustomDataVersion2">
      <go:sheetsCustomData xmlns:go="http://customooxmlschemas.google.com/" r:id="rId7" roundtripDataChecksum="RnSZ2kihfQy3SvuRGgozs+io6K5mI2WHgIRXs315A3w="/>
    </ext>
  </extLst>
</workbook>
</file>

<file path=xl/sharedStrings.xml><?xml version="1.0" encoding="utf-8"?>
<sst xmlns="http://schemas.openxmlformats.org/spreadsheetml/2006/main" count="88" uniqueCount="79">
  <si>
    <t>LE FIA PORQUE CONFIA EN USTED</t>
  </si>
  <si>
    <t>DEPARTAMENTO DE CREDITOS Y CARTERA</t>
  </si>
  <si>
    <t>REALIZADO POR:</t>
  </si>
  <si>
    <t>JUAN GUILLERMO GONZALEZ-MONICA COLORADO</t>
  </si>
  <si>
    <t>INFORMACION MENSUAL DE CREDITOS</t>
  </si>
  <si>
    <t>FACHA DE REALIZACION:</t>
  </si>
  <si>
    <t>DATOS DEL CLIENTE</t>
  </si>
  <si>
    <t>INFORMACION DEL CREDITO</t>
  </si>
  <si>
    <t>SALDOS PARCIALES</t>
  </si>
  <si>
    <t>ABONO EN PORCENTAJES</t>
  </si>
  <si>
    <t>CODIGO</t>
  </si>
  <si>
    <t>NOMBRE</t>
  </si>
  <si>
    <t>TIPO</t>
  </si>
  <si>
    <t>NUMERO</t>
  </si>
  <si>
    <t>VALOR</t>
  </si>
  <si>
    <t>IVA</t>
  </si>
  <si>
    <t>SALDO</t>
  </si>
  <si>
    <t>CUOTA</t>
  </si>
  <si>
    <t>CUOTA 1</t>
  </si>
  <si>
    <t>CUOTA 2</t>
  </si>
  <si>
    <t>CUOTA 3</t>
  </si>
  <si>
    <t>TOTAL</t>
  </si>
  <si>
    <t>COMPROBANTE</t>
  </si>
  <si>
    <t>OPCIONES</t>
  </si>
  <si>
    <t>CLIENTE</t>
  </si>
  <si>
    <t>DEL CLIENTE</t>
  </si>
  <si>
    <t>CREDITO</t>
  </si>
  <si>
    <t>cuota</t>
  </si>
  <si>
    <t>PARCIAL</t>
  </si>
  <si>
    <t>INICIAL</t>
  </si>
  <si>
    <t>ACTUAL</t>
  </si>
  <si>
    <t>ABONOS</t>
  </si>
  <si>
    <t>PENDIENTE</t>
  </si>
  <si>
    <t>DE LA CUENTA</t>
  </si>
  <si>
    <t>DE CREDITO</t>
  </si>
  <si>
    <t>GONZALEZ JUAN G</t>
  </si>
  <si>
    <t>club</t>
  </si>
  <si>
    <t>GARCIA ESTELLA</t>
  </si>
  <si>
    <t>PEREZ CAMILO</t>
  </si>
  <si>
    <t>QUINTERO NUBIA</t>
  </si>
  <si>
    <t>cta corirente</t>
  </si>
  <si>
    <t>CARDENAS ALEXANDRA</t>
  </si>
  <si>
    <t>CORREA ALBERTO</t>
  </si>
  <si>
    <t>TORO JORGE</t>
  </si>
  <si>
    <t>cta corriente</t>
  </si>
  <si>
    <t>TOTAL DE LOS SALDOS</t>
  </si>
  <si>
    <t>22,968.000</t>
  </si>
  <si>
    <t>OBSERVACIONES GENERALES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</si>
  <si>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</si>
  <si>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</si>
  <si>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</si>
  <si>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</si>
  <si>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</si>
  <si>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Para resolver los calculos necesarios en la planilla tenga en cuenta la siguiente informació:</t>
  </si>
  <si>
    <t>NOTA</t>
  </si>
  <si>
    <t>TODOS LOS CALCULOS SE DEBEN HACER CON FORMULAS INDIRECTAS.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</si>
  <si>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</si>
  <si>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</si>
  <si>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</si>
  <si>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</si>
  <si>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</si>
  <si>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</si>
  <si>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</si>
  <si>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</si>
  <si>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</si>
  <si>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</si>
  <si>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</si>
  <si>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</si>
  <si>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</si>
  <si>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</si>
  <si>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</si>
  <si>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</si>
  <si>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</si>
  <si>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</si>
  <si>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</si>
  <si>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OPCIONES DE CREDITO</t>
  </si>
  <si>
    <t>Si saldo pendiente es &lt;30000, debe salir un mensaje que diga NUEVO CREDITO, de lo contrario debe salir un mensaje que diga SALDO CONGELADO</t>
  </si>
  <si>
    <t>Para hallar los cálculos de la parte inferior utilice las funciones vistas en clase según sea el caso</t>
  </si>
  <si>
    <t>ORGANIZAR LA PLANILLA PARA IMPRIMIRLA Y DEBE QUEDAR EN UNA SOLA HOJA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</si>
</sst>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theme="1"/>
      <name val="Calibri"/>
      <scheme val="minor"/>
    </font>
    <font>
      <sz val="10.0"/>
      <color rgb="FF003366"/>
      <name val="Calibri"/>
    </font>
    <font>
      <sz val="14.0"/>
      <color rgb="FF003366"/>
      <name val="Calibri"/>
    </font>
    <font/>
    <font>
      <b/>
      <sz val="10.0"/>
      <color rgb="FF003366"/>
      <name val="Calibri"/>
    </font>
    <font>
      <b/>
      <sz val="12.0"/>
      <color rgb="FF003366"/>
      <name val="Calibri"/>
    </font>
    <font>
      <b/>
      <sz val="8.0"/>
      <color rgb="FF003366"/>
      <name val="Calibri"/>
    </font>
    <font>
      <sz val="12.0"/>
      <color rgb="FF003366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5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shrinkToFit="0" vertical="bottom" wrapText="0"/>
    </xf>
    <xf borderId="7" fillId="0" fontId="2" numFmtId="0" xfId="0" applyAlignment="1" applyBorder="1" applyFont="1">
      <alignment horizontal="center" shrinkToFit="0" vertical="bottom" wrapText="0"/>
    </xf>
    <xf borderId="7" fillId="0" fontId="3" numFmtId="0" xfId="0" applyBorder="1" applyFont="1"/>
    <xf borderId="8" fillId="0" fontId="1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shrinkToFit="0" vertical="bottom" wrapText="0"/>
    </xf>
    <xf borderId="2" fillId="0" fontId="4" numFmtId="0" xfId="0" applyAlignment="1" applyBorder="1" applyFont="1">
      <alignment shrinkToFit="0" vertical="bottom" wrapText="0"/>
    </xf>
    <xf borderId="3" fillId="0" fontId="4" numFmtId="0" xfId="0" applyAlignment="1" applyBorder="1" applyFont="1">
      <alignment shrinkToFit="0" vertical="bottom" wrapText="0"/>
    </xf>
    <xf borderId="6" fillId="0" fontId="4" numFmtId="0" xfId="0" applyAlignment="1" applyBorder="1" applyFont="1">
      <alignment shrinkToFit="0" vertical="bottom" wrapText="0"/>
    </xf>
    <xf borderId="7" fillId="0" fontId="4" numFmtId="0" xfId="0" applyAlignment="1" applyBorder="1" applyFont="1">
      <alignment shrinkToFit="0" vertical="bottom" wrapText="0"/>
    </xf>
    <xf borderId="8" fillId="0" fontId="4" numFmtId="0" xfId="0" applyAlignment="1" applyBorder="1" applyFont="1">
      <alignment shrinkToFit="0" vertical="bottom" wrapText="0"/>
    </xf>
    <xf borderId="7" fillId="0" fontId="4" numFmtId="14" xfId="0" applyAlignment="1" applyBorder="1" applyFont="1" applyNumberFormat="1">
      <alignment shrinkToFit="0" vertical="bottom" wrapText="0"/>
    </xf>
    <xf borderId="9" fillId="0" fontId="4" numFmtId="0" xfId="0" applyAlignment="1" applyBorder="1" applyFont="1">
      <alignment horizontal="center" shrinkToFit="0" vertical="bottom" wrapText="0"/>
    </xf>
    <xf borderId="10" fillId="0" fontId="3" numFmtId="0" xfId="0" applyBorder="1" applyFont="1"/>
    <xf borderId="11" fillId="0" fontId="3" numFmtId="0" xfId="0" applyBorder="1" applyFont="1"/>
    <xf borderId="9" fillId="0" fontId="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12" fillId="0" fontId="4" numFmtId="0" xfId="0" applyAlignment="1" applyBorder="1" applyFont="1">
      <alignment horizontal="center" shrinkToFit="0" vertical="bottom" wrapText="0"/>
    </xf>
    <xf borderId="13" fillId="0" fontId="4" numFmtId="0" xfId="0" applyAlignment="1" applyBorder="1" applyFont="1">
      <alignment horizontal="center" shrinkToFit="0" vertical="bottom" wrapText="0"/>
    </xf>
    <xf borderId="13" fillId="0" fontId="4" numFmtId="9" xfId="0" applyAlignment="1" applyBorder="1" applyFont="1" applyNumberFormat="1">
      <alignment horizontal="center" shrinkToFit="0" vertical="bottom" wrapText="0"/>
    </xf>
    <xf borderId="14" fillId="0" fontId="1" numFmtId="0" xfId="0" applyAlignment="1" applyBorder="1" applyFont="1">
      <alignment shrinkToFit="0" vertical="bottom" wrapText="0"/>
    </xf>
    <xf borderId="14" fillId="0" fontId="1" numFmtId="3" xfId="0" applyAlignment="1" applyBorder="1" applyFont="1" applyNumberFormat="1">
      <alignment shrinkToFit="0" vertical="bottom" wrapText="0"/>
    </xf>
    <xf borderId="13" fillId="0" fontId="1" numFmtId="0" xfId="0" applyAlignment="1" applyBorder="1" applyFont="1">
      <alignment shrinkToFit="0" vertical="bottom" wrapText="0"/>
    </xf>
    <xf borderId="9" fillId="0" fontId="4" numFmtId="0" xfId="0" applyAlignment="1" applyBorder="1" applyFont="1">
      <alignment shrinkToFit="0" vertical="bottom" wrapText="0"/>
    </xf>
    <xf borderId="14" fillId="0" fontId="4" numFmtId="3" xfId="0" applyAlignment="1" applyBorder="1" applyFont="1" applyNumberFormat="1">
      <alignment shrinkToFit="0" vertical="bottom" wrapText="0"/>
    </xf>
    <xf borderId="14" fillId="0" fontId="4" numFmtId="3" xfId="0" applyAlignment="1" applyBorder="1" applyFont="1" applyNumberFormat="1">
      <alignment readingOrder="0" shrinkToFit="0" vertical="bottom" wrapText="0"/>
    </xf>
    <xf borderId="14" fillId="0" fontId="4" numFmtId="0" xfId="0" applyAlignment="1" applyBorder="1" applyFont="1">
      <alignment readingOrder="0" shrinkToFit="0" vertical="bottom" wrapText="0"/>
    </xf>
    <xf borderId="15" fillId="2" fontId="5" numFmtId="0" xfId="0" applyAlignment="1" applyBorder="1" applyFill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</xdr:colOff>
      <xdr:row>18</xdr:row>
      <xdr:rowOff>47625</xdr:rowOff>
    </xdr:from>
    <xdr:ext cx="600075" cy="38100"/>
    <xdr:grpSp>
      <xdr:nvGrpSpPr>
        <xdr:cNvPr id="2" name="Shape 2"/>
        <xdr:cNvGrpSpPr/>
      </xdr:nvGrpSpPr>
      <xdr:grpSpPr>
        <a:xfrm>
          <a:off x="5045963" y="3780000"/>
          <a:ext cx="600075" cy="0"/>
          <a:chOff x="5045963" y="3780000"/>
          <a:chExt cx="600075" cy="0"/>
        </a:xfrm>
      </xdr:grpSpPr>
      <xdr:cxnSp>
        <xdr:nvCxnSpPr>
          <xdr:cNvPr id="3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cap="flat" cmpd="sng" w="9525">
            <a:solidFill>
              <a:srgbClr val="4A7EBB"/>
            </a:solidFill>
            <a:prstDash val="solid"/>
            <a:miter lim="800000"/>
            <a:headEnd len="med" w="med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85725</xdr:colOff>
      <xdr:row>19</xdr:row>
      <xdr:rowOff>47625</xdr:rowOff>
    </xdr:from>
    <xdr:ext cx="600075" cy="38100"/>
    <xdr:grpSp>
      <xdr:nvGrpSpPr>
        <xdr:cNvPr id="2" name="Shape 2"/>
        <xdr:cNvGrpSpPr/>
      </xdr:nvGrpSpPr>
      <xdr:grpSpPr>
        <a:xfrm>
          <a:off x="5045963" y="3780000"/>
          <a:ext cx="600075" cy="0"/>
          <a:chOff x="5045963" y="3780000"/>
          <a:chExt cx="600075" cy="0"/>
        </a:xfrm>
      </xdr:grpSpPr>
      <xdr:cxnSp>
        <xdr:nvCxnSpPr>
          <xdr:cNvPr id="3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cap="flat" cmpd="sng" w="9525">
            <a:solidFill>
              <a:srgbClr val="4A7EBB"/>
            </a:solidFill>
            <a:prstDash val="solid"/>
            <a:miter lim="800000"/>
            <a:headEnd len="med" w="med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57150</xdr:colOff>
      <xdr:row>20</xdr:row>
      <xdr:rowOff>38100</xdr:rowOff>
    </xdr:from>
    <xdr:ext cx="600075" cy="38100"/>
    <xdr:grpSp>
      <xdr:nvGrpSpPr>
        <xdr:cNvPr id="2" name="Shape 2"/>
        <xdr:cNvGrpSpPr/>
      </xdr:nvGrpSpPr>
      <xdr:grpSpPr>
        <a:xfrm>
          <a:off x="5045963" y="3780000"/>
          <a:ext cx="600075" cy="0"/>
          <a:chOff x="5045963" y="3780000"/>
          <a:chExt cx="600075" cy="0"/>
        </a:xfrm>
      </xdr:grpSpPr>
      <xdr:cxnSp>
        <xdr:nvCxnSpPr>
          <xdr:cNvPr id="3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cap="flat" cmpd="sng" w="9525">
            <a:solidFill>
              <a:srgbClr val="4A7EBB"/>
            </a:solidFill>
            <a:prstDash val="solid"/>
            <a:miter lim="800000"/>
            <a:headEnd len="med" w="med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57150</xdr:colOff>
      <xdr:row>21</xdr:row>
      <xdr:rowOff>38100</xdr:rowOff>
    </xdr:from>
    <xdr:ext cx="600075" cy="38100"/>
    <xdr:grpSp>
      <xdr:nvGrpSpPr>
        <xdr:cNvPr id="2" name="Shape 2"/>
        <xdr:cNvGrpSpPr/>
      </xdr:nvGrpSpPr>
      <xdr:grpSpPr>
        <a:xfrm>
          <a:off x="5045963" y="3780000"/>
          <a:ext cx="600075" cy="0"/>
          <a:chOff x="5045963" y="3780000"/>
          <a:chExt cx="600075" cy="0"/>
        </a:xfrm>
      </xdr:grpSpPr>
      <xdr:cxnSp>
        <xdr:nvCxnSpPr>
          <xdr:cNvPr id="3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cap="flat" cmpd="sng" w="9525">
            <a:solidFill>
              <a:srgbClr val="4A7EBB"/>
            </a:solidFill>
            <a:prstDash val="solid"/>
            <a:miter lim="800000"/>
            <a:headEnd len="med" w="med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57150</xdr:colOff>
      <xdr:row>22</xdr:row>
      <xdr:rowOff>47625</xdr:rowOff>
    </xdr:from>
    <xdr:ext cx="600075" cy="38100"/>
    <xdr:grpSp>
      <xdr:nvGrpSpPr>
        <xdr:cNvPr id="2" name="Shape 2"/>
        <xdr:cNvGrpSpPr/>
      </xdr:nvGrpSpPr>
      <xdr:grpSpPr>
        <a:xfrm>
          <a:off x="5045963" y="3780000"/>
          <a:ext cx="600075" cy="0"/>
          <a:chOff x="5045963" y="3780000"/>
          <a:chExt cx="600075" cy="0"/>
        </a:xfrm>
      </xdr:grpSpPr>
      <xdr:cxnSp>
        <xdr:nvCxnSpPr>
          <xdr:cNvPr id="3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cap="flat" cmpd="sng" w="9525">
            <a:solidFill>
              <a:srgbClr val="4A7EBB"/>
            </a:solidFill>
            <a:prstDash val="solid"/>
            <a:miter lim="800000"/>
            <a:headEnd len="med" w="med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85725</xdr:colOff>
      <xdr:row>23</xdr:row>
      <xdr:rowOff>38100</xdr:rowOff>
    </xdr:from>
    <xdr:ext cx="600075" cy="38100"/>
    <xdr:grpSp>
      <xdr:nvGrpSpPr>
        <xdr:cNvPr id="2" name="Shape 2"/>
        <xdr:cNvGrpSpPr/>
      </xdr:nvGrpSpPr>
      <xdr:grpSpPr>
        <a:xfrm>
          <a:off x="5045963" y="3780000"/>
          <a:ext cx="600075" cy="0"/>
          <a:chOff x="5045963" y="3780000"/>
          <a:chExt cx="600075" cy="0"/>
        </a:xfrm>
      </xdr:grpSpPr>
      <xdr:cxnSp>
        <xdr:nvCxnSpPr>
          <xdr:cNvPr id="3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cap="flat" cmpd="sng" w="9525">
            <a:solidFill>
              <a:srgbClr val="4A7EBB"/>
            </a:solidFill>
            <a:prstDash val="solid"/>
            <a:miter lim="800000"/>
            <a:headEnd len="med" w="med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0</xdr:colOff>
      <xdr:row>1</xdr:row>
      <xdr:rowOff>123825</xdr:rowOff>
    </xdr:from>
    <xdr:ext cx="6019800" cy="257175"/>
    <xdr:sp>
      <xdr:nvSpPr>
        <xdr:cNvPr id="4" name="Shape 4"/>
        <xdr:cNvSpPr/>
      </xdr:nvSpPr>
      <xdr:spPr>
        <a:xfrm>
          <a:off x="2340863" y="3656175"/>
          <a:ext cx="6010275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2500" u="none" strike="noStrike">
              <a:solidFill>
                <a:srgbClr val="FFFFCC"/>
              </a:solidFill>
              <a:latin typeface="Calibri"/>
              <a:ea typeface="Calibri"/>
              <a:cs typeface="Calibri"/>
              <a:sym typeface="Calibri"/>
            </a:rPr>
            <a:t>ALMACENES FLAMINGO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26.14"/>
    <col customWidth="1" min="3" max="3" width="12.29"/>
    <col customWidth="1" min="4" max="5" width="11.0"/>
    <col customWidth="1" min="6" max="6" width="11.57"/>
    <col customWidth="1" min="7" max="8" width="11.43"/>
    <col customWidth="1" min="9" max="9" width="27.29"/>
    <col customWidth="1" min="10" max="12" width="11.57"/>
    <col customWidth="1" min="13" max="13" width="11.43"/>
    <col customWidth="1" min="14" max="14" width="13.71"/>
    <col customWidth="1" min="15" max="15" width="18.57"/>
    <col customWidth="1" min="16" max="16" width="17.86"/>
    <col customWidth="1" min="17" max="26" width="10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8"/>
      <c r="C5" s="8"/>
      <c r="D5" s="8"/>
      <c r="E5" s="8"/>
      <c r="F5" s="9" t="s">
        <v>0</v>
      </c>
      <c r="G5" s="10"/>
      <c r="H5" s="10"/>
      <c r="I5" s="10"/>
      <c r="J5" s="8"/>
      <c r="K5" s="8"/>
      <c r="L5" s="8"/>
      <c r="M5" s="8"/>
      <c r="N5" s="8"/>
      <c r="O5" s="8"/>
      <c r="P5" s="1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2" t="s">
        <v>1</v>
      </c>
      <c r="B6" s="13"/>
      <c r="C6" s="13"/>
      <c r="D6" s="13"/>
      <c r="E6" s="13"/>
      <c r="F6" s="14"/>
      <c r="G6" s="12" t="s">
        <v>2</v>
      </c>
      <c r="H6" s="13"/>
      <c r="I6" s="13" t="s">
        <v>3</v>
      </c>
      <c r="J6" s="13"/>
      <c r="K6" s="13"/>
      <c r="L6" s="13"/>
      <c r="M6" s="13"/>
      <c r="N6" s="3"/>
      <c r="O6" s="3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5" t="s">
        <v>4</v>
      </c>
      <c r="B7" s="16"/>
      <c r="C7" s="16"/>
      <c r="D7" s="16"/>
      <c r="E7" s="16"/>
      <c r="F7" s="17"/>
      <c r="G7" s="15" t="s">
        <v>5</v>
      </c>
      <c r="H7" s="16"/>
      <c r="I7" s="18">
        <v>43973.0</v>
      </c>
      <c r="J7" s="16"/>
      <c r="K7" s="16"/>
      <c r="L7" s="16"/>
      <c r="M7" s="16"/>
      <c r="N7" s="8"/>
      <c r="O7" s="8"/>
      <c r="P7" s="1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9" t="s">
        <v>6</v>
      </c>
      <c r="B8" s="20"/>
      <c r="C8" s="19" t="s">
        <v>7</v>
      </c>
      <c r="D8" s="21"/>
      <c r="E8" s="21"/>
      <c r="F8" s="20"/>
      <c r="G8" s="19" t="s">
        <v>8</v>
      </c>
      <c r="H8" s="21"/>
      <c r="I8" s="20"/>
      <c r="J8" s="19" t="s">
        <v>9</v>
      </c>
      <c r="K8" s="21"/>
      <c r="L8" s="21"/>
      <c r="M8" s="20"/>
      <c r="N8" s="22"/>
      <c r="O8" s="23"/>
      <c r="P8" s="24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25" t="s">
        <v>10</v>
      </c>
      <c r="B9" s="25" t="s">
        <v>11</v>
      </c>
      <c r="C9" s="25" t="s">
        <v>12</v>
      </c>
      <c r="D9" s="25" t="s">
        <v>13</v>
      </c>
      <c r="E9" s="25" t="s">
        <v>14</v>
      </c>
      <c r="F9" s="25" t="s">
        <v>15</v>
      </c>
      <c r="G9" s="25" t="s">
        <v>16</v>
      </c>
      <c r="H9" s="25" t="s">
        <v>17</v>
      </c>
      <c r="I9" s="25" t="s">
        <v>16</v>
      </c>
      <c r="J9" s="25" t="s">
        <v>18</v>
      </c>
      <c r="K9" s="25" t="s">
        <v>19</v>
      </c>
      <c r="L9" s="25" t="s">
        <v>20</v>
      </c>
      <c r="M9" s="25" t="s">
        <v>21</v>
      </c>
      <c r="N9" s="25" t="s">
        <v>16</v>
      </c>
      <c r="O9" s="25" t="s">
        <v>22</v>
      </c>
      <c r="P9" s="25" t="s">
        <v>23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26" t="s">
        <v>24</v>
      </c>
      <c r="B10" s="26" t="s">
        <v>25</v>
      </c>
      <c r="C10" s="26" t="s">
        <v>26</v>
      </c>
      <c r="D10" s="26" t="s">
        <v>27</v>
      </c>
      <c r="E10" s="26" t="s">
        <v>26</v>
      </c>
      <c r="F10" s="27">
        <v>0.16</v>
      </c>
      <c r="G10" s="26" t="s">
        <v>28</v>
      </c>
      <c r="H10" s="26" t="s">
        <v>29</v>
      </c>
      <c r="I10" s="26" t="s">
        <v>30</v>
      </c>
      <c r="J10" s="27">
        <v>0.15</v>
      </c>
      <c r="K10" s="27">
        <v>0.25</v>
      </c>
      <c r="L10" s="27">
        <v>0.35</v>
      </c>
      <c r="M10" s="26" t="s">
        <v>31</v>
      </c>
      <c r="N10" s="26" t="s">
        <v>32</v>
      </c>
      <c r="O10" s="26" t="s">
        <v>33</v>
      </c>
      <c r="P10" s="26" t="s">
        <v>34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28">
        <v>7.5011005608E10</v>
      </c>
      <c r="B11" s="28" t="s">
        <v>35</v>
      </c>
      <c r="C11" s="29" t="s">
        <v>36</v>
      </c>
      <c r="D11" s="28">
        <v>12.0</v>
      </c>
      <c r="E11" s="29">
        <f t="shared" ref="E11:E17" si="1">IF(D11*250000,D11*150000)</f>
        <v>1800000</v>
      </c>
      <c r="F11" s="29">
        <f t="shared" ref="F11:F17" si="2">E11*16%</f>
        <v>288000</v>
      </c>
      <c r="G11" s="29">
        <f t="shared" ref="G11:G17" si="3">E11+F11</f>
        <v>2088000</v>
      </c>
      <c r="H11" s="29">
        <f t="shared" ref="H11:H17" si="4">G11/3</f>
        <v>696000</v>
      </c>
      <c r="I11" s="29">
        <f t="shared" ref="I11:I17" si="5">G11-H11</f>
        <v>1392000</v>
      </c>
      <c r="J11" s="29">
        <f t="shared" ref="J11:J17" si="6">I11*15%</f>
        <v>208800</v>
      </c>
      <c r="K11" s="29">
        <f t="shared" ref="K11:K17" si="7">I11*25%</f>
        <v>348000</v>
      </c>
      <c r="L11" s="29">
        <f t="shared" ref="L11:L17" si="8">I11*35%</f>
        <v>487200</v>
      </c>
      <c r="M11" s="29">
        <f t="shared" ref="M11:M17" si="9">J11+K11+L11</f>
        <v>1044000</v>
      </c>
      <c r="N11" s="29">
        <f t="shared" ref="N11:N17" si="10">I11-M11</f>
        <v>348000</v>
      </c>
      <c r="O11" s="29">
        <f t="shared" ref="O11:O17" si="11">H11+M11+N11</f>
        <v>2088000</v>
      </c>
      <c r="P11" s="28" t="str">
        <f t="shared" ref="P11:P17" si="12">IF(N11&gt;30000,"nuevo credito","saldo pendiente")</f>
        <v>nuevo credito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28">
        <v>4.3762524E7</v>
      </c>
      <c r="B12" s="28" t="s">
        <v>37</v>
      </c>
      <c r="C12" s="29" t="s">
        <v>36</v>
      </c>
      <c r="D12" s="28">
        <v>12.0</v>
      </c>
      <c r="E12" s="29">
        <f t="shared" si="1"/>
        <v>1800000</v>
      </c>
      <c r="F12" s="29">
        <f t="shared" si="2"/>
        <v>288000</v>
      </c>
      <c r="G12" s="29">
        <f t="shared" si="3"/>
        <v>2088000</v>
      </c>
      <c r="H12" s="29">
        <f t="shared" si="4"/>
        <v>696000</v>
      </c>
      <c r="I12" s="29">
        <f t="shared" si="5"/>
        <v>1392000</v>
      </c>
      <c r="J12" s="29">
        <f t="shared" si="6"/>
        <v>208800</v>
      </c>
      <c r="K12" s="29">
        <f t="shared" si="7"/>
        <v>348000</v>
      </c>
      <c r="L12" s="29">
        <f t="shared" si="8"/>
        <v>487200</v>
      </c>
      <c r="M12" s="29">
        <f t="shared" si="9"/>
        <v>1044000</v>
      </c>
      <c r="N12" s="29">
        <f t="shared" si="10"/>
        <v>348000</v>
      </c>
      <c r="O12" s="29">
        <f t="shared" si="11"/>
        <v>2088000</v>
      </c>
      <c r="P12" s="28" t="str">
        <f t="shared" si="12"/>
        <v>nuevo credito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28">
        <v>7.1756284E7</v>
      </c>
      <c r="B13" s="28" t="s">
        <v>38</v>
      </c>
      <c r="C13" s="29" t="s">
        <v>36</v>
      </c>
      <c r="D13" s="28">
        <v>12.0</v>
      </c>
      <c r="E13" s="29">
        <f t="shared" si="1"/>
        <v>1800000</v>
      </c>
      <c r="F13" s="29">
        <f t="shared" si="2"/>
        <v>288000</v>
      </c>
      <c r="G13" s="29">
        <f t="shared" si="3"/>
        <v>2088000</v>
      </c>
      <c r="H13" s="29">
        <f t="shared" si="4"/>
        <v>696000</v>
      </c>
      <c r="I13" s="29">
        <f t="shared" si="5"/>
        <v>1392000</v>
      </c>
      <c r="J13" s="29">
        <f t="shared" si="6"/>
        <v>208800</v>
      </c>
      <c r="K13" s="29">
        <f t="shared" si="7"/>
        <v>348000</v>
      </c>
      <c r="L13" s="29">
        <f t="shared" si="8"/>
        <v>487200</v>
      </c>
      <c r="M13" s="29">
        <f t="shared" si="9"/>
        <v>1044000</v>
      </c>
      <c r="N13" s="29">
        <f t="shared" si="10"/>
        <v>348000</v>
      </c>
      <c r="O13" s="29">
        <f t="shared" si="11"/>
        <v>2088000</v>
      </c>
      <c r="P13" s="28" t="str">
        <f t="shared" si="12"/>
        <v>nuevo credito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28">
        <v>9.8254364E7</v>
      </c>
      <c r="B14" s="28" t="s">
        <v>39</v>
      </c>
      <c r="C14" s="29" t="s">
        <v>40</v>
      </c>
      <c r="D14" s="28">
        <v>6.0</v>
      </c>
      <c r="E14" s="29">
        <f t="shared" si="1"/>
        <v>900000</v>
      </c>
      <c r="F14" s="29">
        <f t="shared" si="2"/>
        <v>144000</v>
      </c>
      <c r="G14" s="29">
        <f t="shared" si="3"/>
        <v>1044000</v>
      </c>
      <c r="H14" s="29">
        <f t="shared" si="4"/>
        <v>348000</v>
      </c>
      <c r="I14" s="29">
        <f t="shared" si="5"/>
        <v>696000</v>
      </c>
      <c r="J14" s="29">
        <f t="shared" si="6"/>
        <v>104400</v>
      </c>
      <c r="K14" s="29">
        <f t="shared" si="7"/>
        <v>174000</v>
      </c>
      <c r="L14" s="29">
        <f t="shared" si="8"/>
        <v>243600</v>
      </c>
      <c r="M14" s="29">
        <f t="shared" si="9"/>
        <v>522000</v>
      </c>
      <c r="N14" s="29">
        <f t="shared" si="10"/>
        <v>174000</v>
      </c>
      <c r="O14" s="29">
        <f t="shared" si="11"/>
        <v>1044000</v>
      </c>
      <c r="P14" s="28" t="str">
        <f t="shared" si="12"/>
        <v>nuevo credito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28">
        <v>4.3825964E7</v>
      </c>
      <c r="B15" s="28" t="s">
        <v>41</v>
      </c>
      <c r="C15" s="29" t="s">
        <v>36</v>
      </c>
      <c r="D15" s="28">
        <v>12.0</v>
      </c>
      <c r="E15" s="29">
        <f t="shared" si="1"/>
        <v>1800000</v>
      </c>
      <c r="F15" s="29">
        <f t="shared" si="2"/>
        <v>288000</v>
      </c>
      <c r="G15" s="29">
        <f t="shared" si="3"/>
        <v>2088000</v>
      </c>
      <c r="H15" s="29">
        <f t="shared" si="4"/>
        <v>696000</v>
      </c>
      <c r="I15" s="29">
        <f t="shared" si="5"/>
        <v>1392000</v>
      </c>
      <c r="J15" s="29">
        <f t="shared" si="6"/>
        <v>208800</v>
      </c>
      <c r="K15" s="29">
        <f t="shared" si="7"/>
        <v>348000</v>
      </c>
      <c r="L15" s="29">
        <f t="shared" si="8"/>
        <v>487200</v>
      </c>
      <c r="M15" s="29">
        <f t="shared" si="9"/>
        <v>1044000</v>
      </c>
      <c r="N15" s="29">
        <f t="shared" si="10"/>
        <v>348000</v>
      </c>
      <c r="O15" s="29">
        <f t="shared" si="11"/>
        <v>2088000</v>
      </c>
      <c r="P15" s="28" t="str">
        <f t="shared" si="12"/>
        <v>nuevo credito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28">
        <v>2.1478985E7</v>
      </c>
      <c r="B16" s="28" t="s">
        <v>42</v>
      </c>
      <c r="C16" s="29" t="s">
        <v>36</v>
      </c>
      <c r="D16" s="28">
        <v>12.0</v>
      </c>
      <c r="E16" s="29">
        <f t="shared" si="1"/>
        <v>1800000</v>
      </c>
      <c r="F16" s="29">
        <f t="shared" si="2"/>
        <v>288000</v>
      </c>
      <c r="G16" s="29">
        <f t="shared" si="3"/>
        <v>2088000</v>
      </c>
      <c r="H16" s="29">
        <f t="shared" si="4"/>
        <v>696000</v>
      </c>
      <c r="I16" s="29">
        <f t="shared" si="5"/>
        <v>1392000</v>
      </c>
      <c r="J16" s="29">
        <f t="shared" si="6"/>
        <v>208800</v>
      </c>
      <c r="K16" s="29">
        <f t="shared" si="7"/>
        <v>348000</v>
      </c>
      <c r="L16" s="29">
        <f t="shared" si="8"/>
        <v>487200</v>
      </c>
      <c r="M16" s="29">
        <f t="shared" si="9"/>
        <v>1044000</v>
      </c>
      <c r="N16" s="29">
        <f t="shared" si="10"/>
        <v>348000</v>
      </c>
      <c r="O16" s="29">
        <f t="shared" si="11"/>
        <v>2088000</v>
      </c>
      <c r="P16" s="28" t="str">
        <f t="shared" si="12"/>
        <v>nuevo credito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28">
        <v>7.1458321E7</v>
      </c>
      <c r="B17" s="28" t="s">
        <v>43</v>
      </c>
      <c r="C17" s="29" t="s">
        <v>44</v>
      </c>
      <c r="D17" s="28">
        <v>6.0</v>
      </c>
      <c r="E17" s="29">
        <f t="shared" si="1"/>
        <v>900000</v>
      </c>
      <c r="F17" s="29">
        <f t="shared" si="2"/>
        <v>144000</v>
      </c>
      <c r="G17" s="29">
        <f t="shared" si="3"/>
        <v>1044000</v>
      </c>
      <c r="H17" s="29">
        <f t="shared" si="4"/>
        <v>348000</v>
      </c>
      <c r="I17" s="29">
        <f t="shared" si="5"/>
        <v>696000</v>
      </c>
      <c r="J17" s="29">
        <f t="shared" si="6"/>
        <v>104400</v>
      </c>
      <c r="K17" s="29">
        <f t="shared" si="7"/>
        <v>174000</v>
      </c>
      <c r="L17" s="29">
        <f t="shared" si="8"/>
        <v>243600</v>
      </c>
      <c r="M17" s="29">
        <f t="shared" si="9"/>
        <v>522000</v>
      </c>
      <c r="N17" s="29">
        <f t="shared" si="10"/>
        <v>174000</v>
      </c>
      <c r="O17" s="29">
        <f t="shared" si="11"/>
        <v>1044000</v>
      </c>
      <c r="P17" s="28" t="str">
        <f t="shared" si="12"/>
        <v>nuevo credito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31" t="s">
        <v>45</v>
      </c>
      <c r="B19" s="23"/>
      <c r="C19" s="23"/>
      <c r="D19" s="24"/>
      <c r="E19" s="32" t="s">
        <v>46</v>
      </c>
      <c r="F19" s="12" t="s">
        <v>47</v>
      </c>
      <c r="G19" s="3"/>
      <c r="H19" s="3"/>
      <c r="I19" s="3"/>
      <c r="J19" s="3"/>
      <c r="K19" s="3"/>
      <c r="L19" s="3"/>
      <c r="M19" s="3"/>
      <c r="N19" s="3"/>
      <c r="O19" s="3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31" t="s">
        <v>48</v>
      </c>
      <c r="B20" s="23"/>
      <c r="C20" s="23"/>
      <c r="D20" s="24"/>
      <c r="E20" s="33">
        <f>AVERAGE(H11:H17,M11:M17)</f>
        <v>745714.2857</v>
      </c>
      <c r="F20" s="5"/>
      <c r="G20" s="1"/>
      <c r="H20" s="1"/>
      <c r="I20" s="1"/>
      <c r="J20" s="1"/>
      <c r="K20" s="1"/>
      <c r="L20" s="1"/>
      <c r="M20" s="1"/>
      <c r="N20" s="1"/>
      <c r="O20" s="1"/>
      <c r="P20" s="6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31" t="s">
        <v>49</v>
      </c>
      <c r="B21" s="23"/>
      <c r="C21" s="23"/>
      <c r="D21" s="24"/>
      <c r="E21" s="32">
        <f>MAX(N11:N17)</f>
        <v>348000</v>
      </c>
      <c r="F21" s="5"/>
      <c r="G21" s="1"/>
      <c r="H21" s="1"/>
      <c r="I21" s="1"/>
      <c r="J21" s="1"/>
      <c r="K21" s="1"/>
      <c r="L21" s="1"/>
      <c r="M21" s="1"/>
      <c r="N21" s="1"/>
      <c r="O21" s="1"/>
      <c r="P21" s="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31" t="s">
        <v>50</v>
      </c>
      <c r="B22" s="23"/>
      <c r="C22" s="23"/>
      <c r="D22" s="24"/>
      <c r="E22" s="32">
        <f>MIN(E11:E17)</f>
        <v>900000</v>
      </c>
      <c r="F22" s="5"/>
      <c r="G22" s="1"/>
      <c r="H22" s="1"/>
      <c r="I22" s="1"/>
      <c r="J22" s="1"/>
      <c r="K22" s="1"/>
      <c r="L22" s="1"/>
      <c r="M22" s="1"/>
      <c r="N22" s="1"/>
      <c r="O22" s="1"/>
      <c r="P22" s="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31" t="s">
        <v>51</v>
      </c>
      <c r="B23" s="23"/>
      <c r="C23" s="23"/>
      <c r="D23" s="24"/>
      <c r="E23" s="34">
        <v>7.0</v>
      </c>
      <c r="F23" s="5"/>
      <c r="G23" s="1"/>
      <c r="H23" s="1"/>
      <c r="I23" s="1"/>
      <c r="J23" s="1"/>
      <c r="K23" s="1"/>
      <c r="L23" s="1"/>
      <c r="M23" s="1"/>
      <c r="N23" s="1"/>
      <c r="O23" s="1"/>
      <c r="P23" s="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31" t="s">
        <v>52</v>
      </c>
      <c r="B24" s="23"/>
      <c r="C24" s="23"/>
      <c r="D24" s="24"/>
      <c r="E24" s="34">
        <v>2.0</v>
      </c>
      <c r="F24" s="7"/>
      <c r="G24" s="8"/>
      <c r="H24" s="8"/>
      <c r="I24" s="8"/>
      <c r="J24" s="8"/>
      <c r="K24" s="8"/>
      <c r="L24" s="8"/>
      <c r="M24" s="8"/>
      <c r="N24" s="8"/>
      <c r="O24" s="8"/>
      <c r="P24" s="1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35" t="s">
        <v>53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36" t="s">
        <v>54</v>
      </c>
      <c r="B29" s="36" t="s">
        <v>55</v>
      </c>
      <c r="C29" s="36"/>
      <c r="D29" s="36"/>
      <c r="E29" s="36"/>
      <c r="F29" s="3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37" t="s">
        <v>56</v>
      </c>
      <c r="B30" s="38" t="s">
        <v>57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37" t="s">
        <v>58</v>
      </c>
      <c r="B31" s="38" t="s">
        <v>59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37" t="s">
        <v>15</v>
      </c>
      <c r="B32" s="38" t="s">
        <v>60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37" t="s">
        <v>61</v>
      </c>
      <c r="B33" s="38" t="s">
        <v>62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37" t="s">
        <v>63</v>
      </c>
      <c r="B34" s="38" t="s">
        <v>64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37" t="s">
        <v>65</v>
      </c>
      <c r="B35" s="38" t="s">
        <v>66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37" t="s">
        <v>67</v>
      </c>
      <c r="B36" s="38" t="s">
        <v>68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37" t="s">
        <v>69</v>
      </c>
      <c r="B37" s="38" t="s">
        <v>70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37" t="s">
        <v>71</v>
      </c>
      <c r="B38" s="38" t="s">
        <v>72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37" t="s">
        <v>73</v>
      </c>
      <c r="B39" s="38" t="s">
        <v>74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37" t="s">
        <v>75</v>
      </c>
      <c r="B40" s="38" t="s">
        <v>76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39"/>
      <c r="B41" s="3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37" t="s">
        <v>54</v>
      </c>
      <c r="B42" s="38" t="s">
        <v>77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37" t="s">
        <v>78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F5:I5"/>
    <mergeCell ref="A8:B8"/>
    <mergeCell ref="C8:F8"/>
    <mergeCell ref="G8:I8"/>
    <mergeCell ref="J8:M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2008-09-22T17:56:12Z</dcterms:created>
  <dc:creator>SUMINISTROS INTEGRALES</dc:creator>
</cp:coreProperties>
</file>