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bookViews>
    <workbookView xWindow="0" yWindow="0" windowWidth="20490" windowHeight="7125"/>
  </bookViews>
  <sheets>
    <sheet name="Hoja1" sheetId="1" r:id="rId1"/>
    <sheet name="Hoja2" sheetId="2" r:id="rId2"/>
    <sheet name="Hoja3" sheetId="3" r:id="rId3"/>
  </sheets>
  <calcPr calcId="162913"/>
  <fileRecoveryPr repairLoad="1"/>
  <extLst>
    <ext uri="GoogleSheetsCustomDataVersion2">
      <go:sheetsCustomData xmlns:go="http://customooxmlschemas.google.com/" r:id="rId7" roundtripDataChecksum="VEslYJqok6lEl1RRMvSuQ9zxxgFfwu2dOAD8SJmAKMc="/>
    </ext>
  </extLst>
</workbook>
</file>

<file path=xl/calcChain.xml><?xml version="1.0" encoding="utf-8"?>
<calcChain xmlns="http://schemas.openxmlformats.org/spreadsheetml/2006/main">
  <c r="E22" i="1" l="1"/>
  <c r="E20" i="1"/>
  <c r="E21" i="1"/>
  <c r="E19" i="1"/>
  <c r="F17" i="1"/>
  <c r="G17" i="1" s="1"/>
  <c r="E16" i="1"/>
  <c r="F15" i="1"/>
  <c r="E15" i="1"/>
  <c r="G15" i="1" s="1"/>
  <c r="F14" i="1"/>
  <c r="G14" i="1" s="1"/>
  <c r="E13" i="1"/>
  <c r="E12" i="1"/>
  <c r="F11" i="1"/>
  <c r="E11" i="1"/>
  <c r="G11" i="1" s="1"/>
  <c r="H15" i="1" l="1"/>
  <c r="I15" i="1"/>
  <c r="I11" i="1"/>
  <c r="H11" i="1"/>
  <c r="H14" i="1"/>
  <c r="I14" i="1"/>
  <c r="H17" i="1"/>
  <c r="F12" i="1"/>
  <c r="G12" i="1" s="1"/>
  <c r="F13" i="1"/>
  <c r="G13" i="1" s="1"/>
  <c r="F16" i="1"/>
  <c r="G16" i="1" s="1"/>
  <c r="H16" i="1" l="1"/>
  <c r="H12" i="1"/>
  <c r="H13" i="1"/>
  <c r="J15" i="1"/>
  <c r="K15" i="1"/>
  <c r="L15" i="1" s="1"/>
  <c r="I17" i="1"/>
  <c r="J14" i="1"/>
  <c r="K14" i="1"/>
  <c r="L14" i="1" s="1"/>
  <c r="K11" i="1"/>
  <c r="L11" i="1" s="1"/>
  <c r="N11" i="1"/>
  <c r="P11" i="1" s="1"/>
  <c r="J11" i="1"/>
  <c r="M11" i="1" s="1"/>
  <c r="O11" i="1" s="1"/>
  <c r="M14" i="1" l="1"/>
  <c r="J17" i="1"/>
  <c r="M17" i="1" s="1"/>
  <c r="K17" i="1"/>
  <c r="L17" i="1" s="1"/>
  <c r="M15" i="1"/>
  <c r="I13" i="1"/>
  <c r="I12" i="1"/>
  <c r="I16" i="1"/>
  <c r="K12" i="1" l="1"/>
  <c r="L12" i="1" s="1"/>
  <c r="N12" i="1"/>
  <c r="P12" i="1" s="1"/>
  <c r="J12" i="1"/>
  <c r="M12" i="1" s="1"/>
  <c r="O15" i="1"/>
  <c r="N15" i="1"/>
  <c r="O17" i="1"/>
  <c r="N14" i="1"/>
  <c r="P14" i="1" s="1"/>
  <c r="K16" i="1"/>
  <c r="L16" i="1" s="1"/>
  <c r="N16" i="1"/>
  <c r="P16" i="1" s="1"/>
  <c r="J16" i="1"/>
  <c r="M16" i="1" s="1"/>
  <c r="K13" i="1"/>
  <c r="L13" i="1" s="1"/>
  <c r="J13" i="1"/>
  <c r="M13" i="1" s="1"/>
  <c r="N17" i="1"/>
  <c r="P17" i="1" s="1"/>
  <c r="N13" i="1" l="1"/>
  <c r="P13" i="1" s="1"/>
  <c r="O16" i="1"/>
  <c r="O14" i="1"/>
  <c r="O12" i="1"/>
  <c r="O13" i="1" l="1"/>
</calcChain>
</file>

<file path=xl/sharedStrings.xml><?xml version="1.0" encoding="utf-8"?>
<sst xmlns="http://schemas.openxmlformats.org/spreadsheetml/2006/main" count="88" uniqueCount="79">
  <si>
    <t>LE FIA PORQUE CONFIA EN USTED</t>
  </si>
  <si>
    <t>DEPARTAMENTO DE CREDITOS Y CARTERA</t>
  </si>
  <si>
    <t>REALIZADO POR:</t>
  </si>
  <si>
    <t>JUAN GUILLERMO GONZALEZ-MONICA COLORADO</t>
  </si>
  <si>
    <t>INFORMACION MENSUAL DE CREDITOS</t>
  </si>
  <si>
    <t>FACHA DE REALIZACION:</t>
  </si>
  <si>
    <t>DATOS DEL CLIENTE</t>
  </si>
  <si>
    <t>INFORMACION DEL CREDITO</t>
  </si>
  <si>
    <t>SALDOS PARCIALES</t>
  </si>
  <si>
    <t>ABONO EN PORCENTAJES</t>
  </si>
  <si>
    <t>CODIGO</t>
  </si>
  <si>
    <t>NOMBRE</t>
  </si>
  <si>
    <t>TIPO</t>
  </si>
  <si>
    <t>NUMERO</t>
  </si>
  <si>
    <t>VALOR</t>
  </si>
  <si>
    <t>IVA</t>
  </si>
  <si>
    <t>SALDO</t>
  </si>
  <si>
    <t>CUOTA</t>
  </si>
  <si>
    <t>CUOTA 1</t>
  </si>
  <si>
    <t>CUOTA 2</t>
  </si>
  <si>
    <t>CUOTA 3</t>
  </si>
  <si>
    <t>TOTAL</t>
  </si>
  <si>
    <t>COMPROBANTE</t>
  </si>
  <si>
    <t>OPCIONES</t>
  </si>
  <si>
    <t>CLIENTE</t>
  </si>
  <si>
    <t>DEL CLIENTE</t>
  </si>
  <si>
    <t>CREDITO</t>
  </si>
  <si>
    <t>CUOTAS</t>
  </si>
  <si>
    <t>PARCIAL</t>
  </si>
  <si>
    <t>INICIAL</t>
  </si>
  <si>
    <t>ACTUAL</t>
  </si>
  <si>
    <t>ABONOS</t>
  </si>
  <si>
    <t>PENDIENTE</t>
  </si>
  <si>
    <t>DE LA CUENTA</t>
  </si>
  <si>
    <t>DE CREDITO</t>
  </si>
  <si>
    <t>GONZALEZ JUAN G</t>
  </si>
  <si>
    <t>club</t>
  </si>
  <si>
    <t>GARCIA ESTELLA</t>
  </si>
  <si>
    <t>PEREZ CAMILO</t>
  </si>
  <si>
    <t>QUINTERO NUBIA</t>
  </si>
  <si>
    <t>cta corirente</t>
  </si>
  <si>
    <t>CARDENAS ALEXANDRA</t>
  </si>
  <si>
    <t>CORREA ALBERTO</t>
  </si>
  <si>
    <t>TORO JORGE</t>
  </si>
  <si>
    <t>cta corriente</t>
  </si>
  <si>
    <t>TOTAL DE LOS SALDOS</t>
  </si>
  <si>
    <t>OBSERVACIONES GENERALES</t>
  </si>
  <si>
    <t>PROMEDIO CUOTA INICIAL Y TOTAL ABONOS</t>
  </si>
  <si>
    <t>MAYOR SALDO PENDIENTE</t>
  </si>
  <si>
    <t>MINIMO VALOR DEL CREDITO</t>
  </si>
  <si>
    <t>CANTIDAD TOTAL DE CLIENTES</t>
  </si>
  <si>
    <t>CANTIDAD DE CLIENTES CON CTA CORRIENTE</t>
  </si>
  <si>
    <t>Para resolver los calculos necesarios en la planilla tenga en cuenta la siguiente informació:</t>
  </si>
  <si>
    <t>NOTA</t>
  </si>
  <si>
    <t>TODOS LOS CALCULOS SE DEBEN HACER CON FORMULAS INDIRECTAS.</t>
  </si>
  <si>
    <t>NUMERO CUOTAS</t>
  </si>
  <si>
    <t>Si el tipo de crédito es igual a club, tendra 12 de lo cntrario seran 6</t>
  </si>
  <si>
    <t>VALOR CREDITO</t>
  </si>
  <si>
    <t>Si el número de cuotas es &gt;6, el valor de crédito sera de 250000, de lo contrario seran 150000</t>
  </si>
  <si>
    <t>Valor del crédito * 16%</t>
  </si>
  <si>
    <t>SALDO PARCIAL</t>
  </si>
  <si>
    <t>Valor del crédito+iva</t>
  </si>
  <si>
    <t>CUOTA INICIAL</t>
  </si>
  <si>
    <t>Será la tercera parte del saldo parcial</t>
  </si>
  <si>
    <t>SALDO ACTUAL</t>
  </si>
  <si>
    <t>Saldo parcial - cuota inicial</t>
  </si>
  <si>
    <t>CUOTA 1,2,3</t>
  </si>
  <si>
    <t>es el saldo actual por el % respectivo</t>
  </si>
  <si>
    <t>TOTAL ABONOS</t>
  </si>
  <si>
    <t>es total de las cuotas</t>
  </si>
  <si>
    <t>SALDO PENDIENTE</t>
  </si>
  <si>
    <t>Saldo actual-total abonos</t>
  </si>
  <si>
    <t>COMPROBANTE DE CUENTA</t>
  </si>
  <si>
    <t>Cuota inicial+total abonos+saldo pendiente (debe dar lo mismo que el saldo parcial)</t>
  </si>
  <si>
    <t>OPCIONES DE CREDITO</t>
  </si>
  <si>
    <t>Si saldo pendiente es &lt;30000, debe salir un mensaje que diga NUEVO CREDITO, de lo contrario debe salir un mensaje que diga SALDO CONGELADO</t>
  </si>
  <si>
    <t>Para hallar los cálculos de la parte inferior utilice las funciones vistas en clase según sea el caso</t>
  </si>
  <si>
    <t>ORGANIZAR LA PLANILLA PARA IMPRIMIRLA Y DEBE QUEDAR EN UNA SOLA HOJA</t>
  </si>
  <si>
    <t>#ERROR!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</si>
</sst>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theme="1"/>
      <name val="Calibri"/>
      <scheme val="minor"/>
    </font>
    <font>
      <sz val="10"/>
      <color rgb="FF003366"/>
      <name val="Calibri"/>
    </font>
    <font>
      <sz val="14"/>
      <color rgb="FF003366"/>
      <name val="Calibri"/>
    </font>
    <font>
      <sz val="10"/>
      <name val="Calibri"/>
    </font>
    <font>
      <b/>
      <sz val="10"/>
      <color rgb="FF003366"/>
      <name val="Calibri"/>
    </font>
    <font>
      <b/>
      <sz val="12"/>
      <color rgb="FF003366"/>
      <name val="Calibri"/>
    </font>
    <font>
      <b/>
      <sz val="8"/>
      <color rgb="FF003366"/>
      <name val="Calibri"/>
    </font>
    <font>
      <sz val="12"/>
      <color rgb="FF003366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0" fontId="1" fillId="0" borderId="3" xfId="0" applyFont="1" applyBorder="1" applyAlignment="1"/>
    <xf numFmtId="0" fontId="1" fillId="0" borderId="4" xfId="0" applyFont="1" applyBorder="1" applyAlignment="1"/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7" xfId="0" applyFont="1" applyBorder="1" applyAlignment="1"/>
    <xf numFmtId="0" fontId="1" fillId="0" borderId="8" xfId="0" applyFont="1" applyBorder="1" applyAlignment="1"/>
    <xf numFmtId="0" fontId="4" fillId="0" borderId="1" xfId="0" applyFont="1" applyBorder="1" applyAlignment="1"/>
    <xf numFmtId="0" fontId="4" fillId="0" borderId="2" xfId="0" applyFont="1" applyBorder="1" applyAlignment="1"/>
    <xf numFmtId="0" fontId="4" fillId="0" borderId="3" xfId="0" applyFont="1" applyBorder="1" applyAlignment="1"/>
    <xf numFmtId="0" fontId="4" fillId="0" borderId="6" xfId="0" applyFont="1" applyBorder="1" applyAlignment="1"/>
    <xf numFmtId="0" fontId="4" fillId="0" borderId="7" xfId="0" applyFont="1" applyBorder="1" applyAlignment="1"/>
    <xf numFmtId="0" fontId="4" fillId="0" borderId="8" xfId="0" applyFont="1" applyBorder="1" applyAlignment="1"/>
    <xf numFmtId="0" fontId="1" fillId="0" borderId="9" xfId="0" applyFont="1" applyBorder="1" applyAlignment="1"/>
    <xf numFmtId="0" fontId="1" fillId="0" borderId="11" xfId="0" applyFont="1" applyBorder="1" applyAlignment="1"/>
    <xf numFmtId="0" fontId="1" fillId="0" borderId="10" xfId="0" applyFont="1" applyBorder="1" applyAlignment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9" fontId="4" fillId="0" borderId="13" xfId="0" applyNumberFormat="1" applyFont="1" applyBorder="1" applyAlignment="1">
      <alignment horizontal="center"/>
    </xf>
    <xf numFmtId="0" fontId="1" fillId="0" borderId="14" xfId="0" applyFont="1" applyBorder="1" applyAlignment="1"/>
    <xf numFmtId="3" fontId="1" fillId="0" borderId="14" xfId="0" applyNumberFormat="1" applyFont="1" applyBorder="1" applyAlignment="1"/>
    <xf numFmtId="3" fontId="1" fillId="0" borderId="14" xfId="0" applyNumberFormat="1" applyFont="1" applyBorder="1" applyAlignment="1"/>
    <xf numFmtId="0" fontId="1" fillId="0" borderId="14" xfId="0" applyFont="1" applyBorder="1" applyAlignment="1"/>
    <xf numFmtId="0" fontId="1" fillId="0" borderId="13" xfId="0" applyFont="1" applyBorder="1" applyAlignment="1"/>
    <xf numFmtId="0" fontId="4" fillId="0" borderId="9" xfId="0" applyFont="1" applyBorder="1" applyAlignment="1"/>
    <xf numFmtId="0" fontId="5" fillId="2" borderId="15" xfId="0" applyFont="1" applyFill="1" applyBorder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6" fillId="0" borderId="0" xfId="0" applyFont="1" applyAlignment="1">
      <alignment wrapText="1"/>
    </xf>
    <xf numFmtId="0" fontId="2" fillId="0" borderId="7" xfId="0" applyFont="1" applyBorder="1" applyAlignment="1">
      <alignment horizontal="center"/>
    </xf>
    <xf numFmtId="0" fontId="3" fillId="0" borderId="7" xfId="0" applyFont="1" applyBorder="1"/>
    <xf numFmtId="0" fontId="4" fillId="0" borderId="9" xfId="0" applyFont="1" applyBorder="1" applyAlignment="1">
      <alignment horizontal="center"/>
    </xf>
    <xf numFmtId="0" fontId="3" fillId="0" borderId="10" xfId="0" applyFont="1" applyBorder="1"/>
    <xf numFmtId="0" fontId="3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57150</xdr:colOff>
      <xdr:row>18</xdr:row>
      <xdr:rowOff>47625</xdr:rowOff>
    </xdr:from>
    <xdr:ext cx="600075" cy="38100"/>
    <xdr:grpSp>
      <xdr:nvGrpSpPr>
        <xdr:cNvPr id="2" name="Shape 2"/>
        <xdr:cNvGrpSpPr/>
      </xdr:nvGrpSpPr>
      <xdr:grpSpPr>
        <a:xfrm>
          <a:off x="4419600" y="3038475"/>
          <a:ext cx="600075" cy="38100"/>
          <a:chOff x="5045963" y="3780000"/>
          <a:chExt cx="600075" cy="0"/>
        </a:xfrm>
      </xdr:grpSpPr>
      <xdr:cxnSp macro="">
        <xdr:nvCxnSpPr>
          <xdr:cNvPr id="3" name="Shape 3"/>
          <xdr:cNvCxnSpPr/>
        </xdr:nvCxnSpPr>
        <xdr:spPr>
          <a:xfrm>
            <a:off x="5045963" y="3780000"/>
            <a:ext cx="600075" cy="0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round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85725</xdr:colOff>
      <xdr:row>19</xdr:row>
      <xdr:rowOff>47625</xdr:rowOff>
    </xdr:from>
    <xdr:ext cx="600075" cy="38100"/>
    <xdr:grpSp>
      <xdr:nvGrpSpPr>
        <xdr:cNvPr id="4" name="Shape 2"/>
        <xdr:cNvGrpSpPr/>
      </xdr:nvGrpSpPr>
      <xdr:grpSpPr>
        <a:xfrm>
          <a:off x="4448175" y="3200400"/>
          <a:ext cx="600075" cy="38100"/>
          <a:chOff x="5045963" y="3780000"/>
          <a:chExt cx="600075" cy="0"/>
        </a:xfrm>
      </xdr:grpSpPr>
      <xdr:cxnSp macro="">
        <xdr:nvCxnSpPr>
          <xdr:cNvPr id="5" name="Shape 3"/>
          <xdr:cNvCxnSpPr/>
        </xdr:nvCxnSpPr>
        <xdr:spPr>
          <a:xfrm>
            <a:off x="5045963" y="3780000"/>
            <a:ext cx="600075" cy="0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round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57150</xdr:colOff>
      <xdr:row>20</xdr:row>
      <xdr:rowOff>38100</xdr:rowOff>
    </xdr:from>
    <xdr:ext cx="600075" cy="38100"/>
    <xdr:grpSp>
      <xdr:nvGrpSpPr>
        <xdr:cNvPr id="6" name="Shape 2"/>
        <xdr:cNvGrpSpPr/>
      </xdr:nvGrpSpPr>
      <xdr:grpSpPr>
        <a:xfrm>
          <a:off x="4419600" y="3352800"/>
          <a:ext cx="600075" cy="38100"/>
          <a:chOff x="5045963" y="3780000"/>
          <a:chExt cx="600075" cy="0"/>
        </a:xfrm>
      </xdr:grpSpPr>
      <xdr:cxnSp macro="">
        <xdr:nvCxnSpPr>
          <xdr:cNvPr id="7" name="Shape 3"/>
          <xdr:cNvCxnSpPr/>
        </xdr:nvCxnSpPr>
        <xdr:spPr>
          <a:xfrm>
            <a:off x="5045963" y="3780000"/>
            <a:ext cx="600075" cy="0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round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57150</xdr:colOff>
      <xdr:row>21</xdr:row>
      <xdr:rowOff>38100</xdr:rowOff>
    </xdr:from>
    <xdr:ext cx="600075" cy="38100"/>
    <xdr:grpSp>
      <xdr:nvGrpSpPr>
        <xdr:cNvPr id="8" name="Shape 2"/>
        <xdr:cNvGrpSpPr/>
      </xdr:nvGrpSpPr>
      <xdr:grpSpPr>
        <a:xfrm>
          <a:off x="4419600" y="3514725"/>
          <a:ext cx="600075" cy="38100"/>
          <a:chOff x="5045963" y="3780000"/>
          <a:chExt cx="600075" cy="0"/>
        </a:xfrm>
      </xdr:grpSpPr>
      <xdr:cxnSp macro="">
        <xdr:nvCxnSpPr>
          <xdr:cNvPr id="9" name="Shape 3"/>
          <xdr:cNvCxnSpPr/>
        </xdr:nvCxnSpPr>
        <xdr:spPr>
          <a:xfrm>
            <a:off x="5045963" y="3780000"/>
            <a:ext cx="600075" cy="0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round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57150</xdr:colOff>
      <xdr:row>22</xdr:row>
      <xdr:rowOff>47625</xdr:rowOff>
    </xdr:from>
    <xdr:ext cx="600075" cy="38100"/>
    <xdr:grpSp>
      <xdr:nvGrpSpPr>
        <xdr:cNvPr id="10" name="Shape 2"/>
        <xdr:cNvGrpSpPr/>
      </xdr:nvGrpSpPr>
      <xdr:grpSpPr>
        <a:xfrm>
          <a:off x="4419600" y="3686175"/>
          <a:ext cx="600075" cy="38100"/>
          <a:chOff x="5045963" y="3780000"/>
          <a:chExt cx="600075" cy="0"/>
        </a:xfrm>
      </xdr:grpSpPr>
      <xdr:cxnSp macro="">
        <xdr:nvCxnSpPr>
          <xdr:cNvPr id="11" name="Shape 3"/>
          <xdr:cNvCxnSpPr/>
        </xdr:nvCxnSpPr>
        <xdr:spPr>
          <a:xfrm>
            <a:off x="5045963" y="3780000"/>
            <a:ext cx="600075" cy="0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round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85725</xdr:colOff>
      <xdr:row>23</xdr:row>
      <xdr:rowOff>38100</xdr:rowOff>
    </xdr:from>
    <xdr:ext cx="600075" cy="38100"/>
    <xdr:grpSp>
      <xdr:nvGrpSpPr>
        <xdr:cNvPr id="12" name="Shape 2"/>
        <xdr:cNvGrpSpPr/>
      </xdr:nvGrpSpPr>
      <xdr:grpSpPr>
        <a:xfrm>
          <a:off x="4448175" y="3838575"/>
          <a:ext cx="600075" cy="38100"/>
          <a:chOff x="5045963" y="3780000"/>
          <a:chExt cx="600075" cy="0"/>
        </a:xfrm>
      </xdr:grpSpPr>
      <xdr:cxnSp macro="">
        <xdr:nvCxnSpPr>
          <xdr:cNvPr id="13" name="Shape 3"/>
          <xdr:cNvCxnSpPr/>
        </xdr:nvCxnSpPr>
        <xdr:spPr>
          <a:xfrm>
            <a:off x="5045963" y="3780000"/>
            <a:ext cx="600075" cy="0"/>
          </a:xfrm>
          <a:prstGeom prst="straightConnector1">
            <a:avLst/>
          </a:prstGeom>
          <a:noFill/>
          <a:ln w="9525" cap="flat" cmpd="sng">
            <a:solidFill>
              <a:srgbClr val="4A7EBB"/>
            </a:solidFill>
            <a:prstDash val="solid"/>
            <a:round/>
            <a:headEnd type="none" w="med" len="med"/>
            <a:tailEnd type="stealth" w="med" len="med"/>
          </a:ln>
        </xdr:spPr>
      </xdr:cxnSp>
    </xdr:grpSp>
    <xdr:clientData fLocksWithSheet="0"/>
  </xdr:oneCellAnchor>
  <xdr:oneCellAnchor>
    <xdr:from>
      <xdr:col>3</xdr:col>
      <xdr:colOff>0</xdr:colOff>
      <xdr:row>1</xdr:row>
      <xdr:rowOff>123825</xdr:rowOff>
    </xdr:from>
    <xdr:ext cx="6019800" cy="266700"/>
    <xdr:sp macro="" textlink="">
      <xdr:nvSpPr>
        <xdr:cNvPr id="14" name="Shape 4"/>
        <xdr:cNvSpPr/>
      </xdr:nvSpPr>
      <xdr:spPr>
        <a:xfrm>
          <a:off x="2340863" y="3651413"/>
          <a:ext cx="60102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500" b="1" i="0" u="none" strike="noStrike">
              <a:solidFill>
                <a:srgbClr val="FFFFCC"/>
              </a:solidFill>
              <a:latin typeface="Calibri"/>
              <a:ea typeface="Calibri"/>
              <a:cs typeface="Calibri"/>
              <a:sym typeface="Calibri"/>
            </a:rPr>
            <a:t>ALMACENES FLAMINGO</a:t>
          </a:r>
          <a:endParaRPr sz="1400"/>
        </a:p>
      </xdr:txBody>
    </xdr:sp>
    <xdr:clientData fLocksWithSheet="0"/>
  </xdr:oneCellAnchor>
  <xdr:oneCellAnchor>
    <xdr:from>
      <xdr:col>11</xdr:col>
      <xdr:colOff>85725</xdr:colOff>
      <xdr:row>1</xdr:row>
      <xdr:rowOff>9525</xdr:rowOff>
    </xdr:from>
    <xdr:ext cx="1428750" cy="590550"/>
    <xdr:pic>
      <xdr:nvPicPr>
        <xdr:cNvPr id="15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topLeftCell="A8" workbookViewId="0">
      <selection activeCell="E24" sqref="E24"/>
    </sheetView>
  </sheetViews>
  <sheetFormatPr baseColWidth="10" defaultColWidth="14.42578125" defaultRowHeight="15" customHeight="1" x14ac:dyDescent="0.2"/>
  <cols>
    <col min="1" max="1" width="27" customWidth="1"/>
    <col min="2" max="2" width="26.140625" customWidth="1"/>
    <col min="3" max="3" width="12.28515625" customWidth="1"/>
    <col min="4" max="5" width="11" customWidth="1"/>
    <col min="6" max="6" width="11.5703125" customWidth="1"/>
    <col min="7" max="8" width="11.42578125" customWidth="1"/>
    <col min="9" max="9" width="27.28515625" customWidth="1"/>
    <col min="10" max="12" width="11.5703125" customWidth="1"/>
    <col min="13" max="13" width="11.42578125" customWidth="1"/>
    <col min="14" max="14" width="13.7109375" customWidth="1"/>
    <col min="15" max="15" width="18.5703125" customWidth="1"/>
    <col min="16" max="16" width="17.85546875" customWidth="1"/>
    <col min="17" max="26" width="8" customWidth="1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4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2">
      <c r="A3" s="5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 x14ac:dyDescent="0.2">
      <c r="A4" s="5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6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75" customHeight="1" x14ac:dyDescent="0.3">
      <c r="A5" s="7"/>
      <c r="B5" s="8"/>
      <c r="C5" s="8"/>
      <c r="D5" s="8"/>
      <c r="E5" s="8"/>
      <c r="F5" s="33" t="s">
        <v>0</v>
      </c>
      <c r="G5" s="34"/>
      <c r="H5" s="34"/>
      <c r="I5" s="34"/>
      <c r="J5" s="8"/>
      <c r="K5" s="8"/>
      <c r="L5" s="8"/>
      <c r="M5" s="8"/>
      <c r="N5" s="8"/>
      <c r="O5" s="8"/>
      <c r="P5" s="9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0" t="s">
        <v>1</v>
      </c>
      <c r="B6" s="11"/>
      <c r="C6" s="11"/>
      <c r="D6" s="11"/>
      <c r="E6" s="11"/>
      <c r="F6" s="12"/>
      <c r="G6" s="10" t="s">
        <v>2</v>
      </c>
      <c r="H6" s="11"/>
      <c r="I6" s="11" t="s">
        <v>3</v>
      </c>
      <c r="J6" s="11"/>
      <c r="K6" s="11"/>
      <c r="L6" s="11"/>
      <c r="M6" s="11"/>
      <c r="N6" s="3"/>
      <c r="O6" s="3"/>
      <c r="P6" s="4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 x14ac:dyDescent="0.2">
      <c r="A7" s="13" t="s">
        <v>4</v>
      </c>
      <c r="B7" s="14"/>
      <c r="C7" s="14"/>
      <c r="D7" s="14"/>
      <c r="E7" s="14"/>
      <c r="F7" s="15"/>
      <c r="G7" s="13" t="s">
        <v>5</v>
      </c>
      <c r="H7" s="14"/>
      <c r="I7" s="14">
        <v>43973</v>
      </c>
      <c r="J7" s="14"/>
      <c r="K7" s="14"/>
      <c r="L7" s="14"/>
      <c r="M7" s="14"/>
      <c r="N7" s="8"/>
      <c r="O7" s="8"/>
      <c r="P7" s="9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2">
      <c r="A8" s="35" t="s">
        <v>6</v>
      </c>
      <c r="B8" s="36"/>
      <c r="C8" s="35" t="s">
        <v>7</v>
      </c>
      <c r="D8" s="37"/>
      <c r="E8" s="37"/>
      <c r="F8" s="36"/>
      <c r="G8" s="35" t="s">
        <v>8</v>
      </c>
      <c r="H8" s="37"/>
      <c r="I8" s="36"/>
      <c r="J8" s="35" t="s">
        <v>9</v>
      </c>
      <c r="K8" s="37"/>
      <c r="L8" s="37"/>
      <c r="M8" s="36"/>
      <c r="N8" s="16"/>
      <c r="O8" s="17"/>
      <c r="P8" s="18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2">
      <c r="A9" s="19" t="s">
        <v>10</v>
      </c>
      <c r="B9" s="19" t="s">
        <v>11</v>
      </c>
      <c r="C9" s="19" t="s">
        <v>12</v>
      </c>
      <c r="D9" s="19" t="s">
        <v>13</v>
      </c>
      <c r="E9" s="19" t="s">
        <v>14</v>
      </c>
      <c r="F9" s="19" t="s">
        <v>15</v>
      </c>
      <c r="G9" s="19" t="s">
        <v>16</v>
      </c>
      <c r="H9" s="19" t="s">
        <v>17</v>
      </c>
      <c r="I9" s="19" t="s">
        <v>16</v>
      </c>
      <c r="J9" s="19" t="s">
        <v>18</v>
      </c>
      <c r="K9" s="19" t="s">
        <v>19</v>
      </c>
      <c r="L9" s="19" t="s">
        <v>20</v>
      </c>
      <c r="M9" s="19" t="s">
        <v>21</v>
      </c>
      <c r="N9" s="19" t="s">
        <v>16</v>
      </c>
      <c r="O9" s="19" t="s">
        <v>22</v>
      </c>
      <c r="P9" s="19" t="s">
        <v>23</v>
      </c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2">
      <c r="A10" s="20" t="s">
        <v>24</v>
      </c>
      <c r="B10" s="20" t="s">
        <v>25</v>
      </c>
      <c r="C10" s="20" t="s">
        <v>26</v>
      </c>
      <c r="D10" s="20" t="s">
        <v>27</v>
      </c>
      <c r="E10" s="20" t="s">
        <v>26</v>
      </c>
      <c r="F10" s="21">
        <v>0.16</v>
      </c>
      <c r="G10" s="20" t="s">
        <v>28</v>
      </c>
      <c r="H10" s="20" t="s">
        <v>29</v>
      </c>
      <c r="I10" s="20" t="s">
        <v>30</v>
      </c>
      <c r="J10" s="21">
        <v>0.15</v>
      </c>
      <c r="K10" s="21">
        <v>0.25</v>
      </c>
      <c r="L10" s="21">
        <v>0.35</v>
      </c>
      <c r="M10" s="20" t="s">
        <v>31</v>
      </c>
      <c r="N10" s="20" t="s">
        <v>32</v>
      </c>
      <c r="O10" s="20" t="s">
        <v>33</v>
      </c>
      <c r="P10" s="20" t="s">
        <v>34</v>
      </c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customHeight="1" x14ac:dyDescent="0.2">
      <c r="A11" s="22">
        <v>75011005608</v>
      </c>
      <c r="B11" s="22" t="s">
        <v>35</v>
      </c>
      <c r="C11" s="23" t="s">
        <v>36</v>
      </c>
      <c r="D11" s="22">
        <v>12</v>
      </c>
      <c r="E11" s="23">
        <f t="shared" ref="E11:E13" si="0">IF(D11,250000,150000)</f>
        <v>250000</v>
      </c>
      <c r="F11" s="23">
        <f>250000*16%</f>
        <v>40000</v>
      </c>
      <c r="G11" s="23">
        <f t="shared" ref="G11:G13" si="1">E11-F11</f>
        <v>210000</v>
      </c>
      <c r="H11" s="23">
        <f t="shared" ref="H11:H17" si="2">G11/3</f>
        <v>70000</v>
      </c>
      <c r="I11" s="23">
        <f t="shared" ref="I11:I17" si="3">G11-H11</f>
        <v>140000</v>
      </c>
      <c r="J11" s="23">
        <f t="shared" ref="J11:J17" si="4">I11*15%</f>
        <v>21000</v>
      </c>
      <c r="K11" s="23">
        <f t="shared" ref="K11:K17" si="5">I11*25%</f>
        <v>35000</v>
      </c>
      <c r="L11" s="23">
        <f t="shared" ref="L11:L17" si="6">K11*35%</f>
        <v>12250</v>
      </c>
      <c r="M11" s="23">
        <f t="shared" ref="M11:M17" si="7">SUM(J11,K11,L11)</f>
        <v>68250</v>
      </c>
      <c r="N11" s="23">
        <f t="shared" ref="N11:N17" si="8">I11-M11</f>
        <v>71750</v>
      </c>
      <c r="O11" s="23">
        <f t="shared" ref="O11:O17" si="9">SUM(H11,M11,N11)</f>
        <v>210000</v>
      </c>
      <c r="P11" s="22" t="str">
        <f t="shared" ref="P11:P14" si="10">IF(N11&lt;30000,"nuevo credito","saldo congelado")</f>
        <v>saldo congelado</v>
      </c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customHeight="1" x14ac:dyDescent="0.2">
      <c r="A12" s="22">
        <v>43762524</v>
      </c>
      <c r="B12" s="22" t="s">
        <v>37</v>
      </c>
      <c r="C12" s="23" t="s">
        <v>36</v>
      </c>
      <c r="D12" s="22">
        <v>12</v>
      </c>
      <c r="E12" s="23">
        <f t="shared" si="0"/>
        <v>250000</v>
      </c>
      <c r="F12" s="23">
        <f t="shared" ref="F12:F17" si="11">E12*16%</f>
        <v>40000</v>
      </c>
      <c r="G12" s="23">
        <f t="shared" si="1"/>
        <v>210000</v>
      </c>
      <c r="H12" s="23">
        <f t="shared" si="2"/>
        <v>70000</v>
      </c>
      <c r="I12" s="23">
        <f t="shared" si="3"/>
        <v>140000</v>
      </c>
      <c r="J12" s="23">
        <f t="shared" si="4"/>
        <v>21000</v>
      </c>
      <c r="K12" s="23">
        <f t="shared" si="5"/>
        <v>35000</v>
      </c>
      <c r="L12" s="23">
        <f t="shared" si="6"/>
        <v>12250</v>
      </c>
      <c r="M12" s="23">
        <f t="shared" si="7"/>
        <v>68250</v>
      </c>
      <c r="N12" s="23">
        <f t="shared" si="8"/>
        <v>71750</v>
      </c>
      <c r="O12" s="23">
        <f t="shared" si="9"/>
        <v>210000</v>
      </c>
      <c r="P12" s="22" t="str">
        <f t="shared" si="10"/>
        <v>saldo congelado</v>
      </c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customHeight="1" x14ac:dyDescent="0.2">
      <c r="A13" s="22">
        <v>71756284</v>
      </c>
      <c r="B13" s="22" t="s">
        <v>38</v>
      </c>
      <c r="C13" s="23" t="s">
        <v>36</v>
      </c>
      <c r="D13" s="22">
        <v>12</v>
      </c>
      <c r="E13" s="23">
        <f t="shared" si="0"/>
        <v>250000</v>
      </c>
      <c r="F13" s="23">
        <f t="shared" si="11"/>
        <v>40000</v>
      </c>
      <c r="G13" s="23">
        <f t="shared" si="1"/>
        <v>210000</v>
      </c>
      <c r="H13" s="23">
        <f t="shared" si="2"/>
        <v>70000</v>
      </c>
      <c r="I13" s="23">
        <f t="shared" si="3"/>
        <v>140000</v>
      </c>
      <c r="J13" s="23">
        <f t="shared" si="4"/>
        <v>21000</v>
      </c>
      <c r="K13" s="23">
        <f t="shared" si="5"/>
        <v>35000</v>
      </c>
      <c r="L13" s="23">
        <f t="shared" si="6"/>
        <v>12250</v>
      </c>
      <c r="M13" s="23">
        <f t="shared" si="7"/>
        <v>68250</v>
      </c>
      <c r="N13" s="23">
        <f t="shared" si="8"/>
        <v>71750</v>
      </c>
      <c r="O13" s="23">
        <f t="shared" si="9"/>
        <v>210000</v>
      </c>
      <c r="P13" s="22" t="str">
        <f t="shared" si="10"/>
        <v>saldo congelado</v>
      </c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customHeight="1" x14ac:dyDescent="0.2">
      <c r="A14" s="22">
        <v>98254364</v>
      </c>
      <c r="B14" s="22" t="s">
        <v>39</v>
      </c>
      <c r="C14" s="23" t="s">
        <v>40</v>
      </c>
      <c r="D14" s="22">
        <v>6</v>
      </c>
      <c r="E14" s="24">
        <v>150000</v>
      </c>
      <c r="F14" s="23">
        <f t="shared" si="11"/>
        <v>24000</v>
      </c>
      <c r="G14" s="23">
        <f t="shared" ref="G14:G17" si="12">E14+F14</f>
        <v>174000</v>
      </c>
      <c r="H14" s="23">
        <f t="shared" si="2"/>
        <v>58000</v>
      </c>
      <c r="I14" s="23">
        <f t="shared" si="3"/>
        <v>116000</v>
      </c>
      <c r="J14" s="23">
        <f t="shared" si="4"/>
        <v>17400</v>
      </c>
      <c r="K14" s="23">
        <f t="shared" si="5"/>
        <v>29000</v>
      </c>
      <c r="L14" s="23">
        <f t="shared" si="6"/>
        <v>10150</v>
      </c>
      <c r="M14" s="23">
        <f t="shared" si="7"/>
        <v>56550</v>
      </c>
      <c r="N14" s="23">
        <f t="shared" si="8"/>
        <v>59450</v>
      </c>
      <c r="O14" s="23">
        <f t="shared" si="9"/>
        <v>174000</v>
      </c>
      <c r="P14" s="22" t="str">
        <f t="shared" si="10"/>
        <v>saldo congelado</v>
      </c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customHeight="1" x14ac:dyDescent="0.2">
      <c r="A15" s="22">
        <v>43825964</v>
      </c>
      <c r="B15" s="22" t="s">
        <v>41</v>
      </c>
      <c r="C15" s="23" t="s">
        <v>36</v>
      </c>
      <c r="D15" s="25">
        <v>12</v>
      </c>
      <c r="E15" s="23">
        <f t="shared" ref="E15:E16" si="13">IF(D15,250000,150000)</f>
        <v>250000</v>
      </c>
      <c r="F15" s="23">
        <f t="shared" si="11"/>
        <v>40000</v>
      </c>
      <c r="G15" s="23">
        <f t="shared" si="12"/>
        <v>290000</v>
      </c>
      <c r="H15" s="23">
        <f t="shared" si="2"/>
        <v>96666.666666666672</v>
      </c>
      <c r="I15" s="23">
        <f t="shared" si="3"/>
        <v>193333.33333333331</v>
      </c>
      <c r="J15" s="23">
        <f t="shared" si="4"/>
        <v>28999.999999999996</v>
      </c>
      <c r="K15" s="23">
        <f t="shared" si="5"/>
        <v>48333.333333333328</v>
      </c>
      <c r="L15" s="23">
        <f t="shared" si="6"/>
        <v>16916.666666666664</v>
      </c>
      <c r="M15" s="23">
        <f t="shared" si="7"/>
        <v>94250</v>
      </c>
      <c r="N15" s="23">
        <f t="shared" si="8"/>
        <v>99083.333333333314</v>
      </c>
      <c r="O15" s="23">
        <f t="shared" si="9"/>
        <v>290000</v>
      </c>
      <c r="P15" s="22" t="s">
        <v>78</v>
      </c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customHeight="1" x14ac:dyDescent="0.2">
      <c r="A16" s="22">
        <v>21478985</v>
      </c>
      <c r="B16" s="22" t="s">
        <v>42</v>
      </c>
      <c r="C16" s="23" t="s">
        <v>36</v>
      </c>
      <c r="D16" s="22">
        <v>12</v>
      </c>
      <c r="E16" s="23">
        <f t="shared" si="13"/>
        <v>250000</v>
      </c>
      <c r="F16" s="23">
        <f t="shared" si="11"/>
        <v>40000</v>
      </c>
      <c r="G16" s="23">
        <f t="shared" si="12"/>
        <v>290000</v>
      </c>
      <c r="H16" s="23">
        <f t="shared" si="2"/>
        <v>96666.666666666672</v>
      </c>
      <c r="I16" s="23">
        <f t="shared" si="3"/>
        <v>193333.33333333331</v>
      </c>
      <c r="J16" s="23">
        <f t="shared" si="4"/>
        <v>28999.999999999996</v>
      </c>
      <c r="K16" s="23">
        <f t="shared" si="5"/>
        <v>48333.333333333328</v>
      </c>
      <c r="L16" s="23">
        <f t="shared" si="6"/>
        <v>16916.666666666664</v>
      </c>
      <c r="M16" s="23">
        <f t="shared" si="7"/>
        <v>94250</v>
      </c>
      <c r="N16" s="23">
        <f t="shared" si="8"/>
        <v>99083.333333333314</v>
      </c>
      <c r="O16" s="23">
        <f t="shared" si="9"/>
        <v>290000</v>
      </c>
      <c r="P16" s="22" t="str">
        <f t="shared" ref="P16:P17" si="14">IF(N16&lt;30000,"nuevo credito","saldo congelado")</f>
        <v>saldo congelado</v>
      </c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customHeight="1" x14ac:dyDescent="0.2">
      <c r="A17" s="22">
        <v>71458321</v>
      </c>
      <c r="B17" s="22" t="s">
        <v>43</v>
      </c>
      <c r="C17" s="23" t="s">
        <v>44</v>
      </c>
      <c r="D17" s="22">
        <v>6</v>
      </c>
      <c r="E17" s="24">
        <v>150000</v>
      </c>
      <c r="F17" s="23">
        <f t="shared" si="11"/>
        <v>24000</v>
      </c>
      <c r="G17" s="23">
        <f t="shared" si="12"/>
        <v>174000</v>
      </c>
      <c r="H17" s="23">
        <f t="shared" si="2"/>
        <v>58000</v>
      </c>
      <c r="I17" s="23">
        <f t="shared" si="3"/>
        <v>116000</v>
      </c>
      <c r="J17" s="23">
        <f t="shared" si="4"/>
        <v>17400</v>
      </c>
      <c r="K17" s="23">
        <f t="shared" si="5"/>
        <v>29000</v>
      </c>
      <c r="L17" s="23">
        <f t="shared" si="6"/>
        <v>10150</v>
      </c>
      <c r="M17" s="23">
        <f t="shared" si="7"/>
        <v>56550</v>
      </c>
      <c r="N17" s="23">
        <f t="shared" si="8"/>
        <v>59450</v>
      </c>
      <c r="O17" s="23">
        <f t="shared" si="9"/>
        <v>174000</v>
      </c>
      <c r="P17" s="22" t="str">
        <f t="shared" si="14"/>
        <v>saldo congelado</v>
      </c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customHeight="1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customHeight="1" x14ac:dyDescent="0.2">
      <c r="A19" s="27" t="s">
        <v>45</v>
      </c>
      <c r="B19" s="17"/>
      <c r="C19" s="17"/>
      <c r="D19" s="18"/>
      <c r="E19" s="24">
        <f>SUM(G11+G12+G13+G14+G16+G17+I11+I12+I13+I14+I15+I16+I17+I18)</f>
        <v>2306666.6666666665</v>
      </c>
      <c r="F19" s="10" t="s">
        <v>46</v>
      </c>
      <c r="G19" s="3"/>
      <c r="H19" s="3"/>
      <c r="I19" s="3"/>
      <c r="J19" s="3"/>
      <c r="K19" s="3"/>
      <c r="L19" s="3"/>
      <c r="M19" s="3"/>
      <c r="N19" s="3"/>
      <c r="O19" s="3"/>
      <c r="P19" s="4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customHeight="1" x14ac:dyDescent="0.2">
      <c r="A20" s="27" t="s">
        <v>47</v>
      </c>
      <c r="B20" s="17"/>
      <c r="C20" s="17"/>
      <c r="D20" s="18"/>
      <c r="E20" s="24">
        <f>AVERAGE(H11:H17,M11:M17)</f>
        <v>73263.095238095237</v>
      </c>
      <c r="F20" s="5"/>
      <c r="G20" s="1"/>
      <c r="H20" s="1"/>
      <c r="I20" s="1"/>
      <c r="J20" s="1"/>
      <c r="K20" s="1"/>
      <c r="L20" s="1"/>
      <c r="M20" s="1"/>
      <c r="N20" s="1"/>
      <c r="O20" s="1"/>
      <c r="P20" s="6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customHeight="1" x14ac:dyDescent="0.2">
      <c r="A21" s="27" t="s">
        <v>48</v>
      </c>
      <c r="B21" s="17"/>
      <c r="C21" s="17"/>
      <c r="D21" s="18"/>
      <c r="E21" s="24">
        <f>MAX(N11:N17)</f>
        <v>99083.333333333314</v>
      </c>
      <c r="F21" s="5"/>
      <c r="G21" s="1"/>
      <c r="H21" s="1"/>
      <c r="I21" s="1"/>
      <c r="J21" s="1"/>
      <c r="K21" s="1"/>
      <c r="L21" s="1"/>
      <c r="M21" s="1"/>
      <c r="N21" s="1"/>
      <c r="O21" s="1"/>
      <c r="P21" s="6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customHeight="1" x14ac:dyDescent="0.2">
      <c r="A22" s="27" t="s">
        <v>49</v>
      </c>
      <c r="B22" s="17"/>
      <c r="C22" s="17"/>
      <c r="D22" s="18"/>
      <c r="E22" s="24">
        <f>MIN(E11:E17)</f>
        <v>150000</v>
      </c>
      <c r="F22" s="5"/>
      <c r="G22" s="1"/>
      <c r="H22" s="1"/>
      <c r="I22" s="1"/>
      <c r="J22" s="1"/>
      <c r="K22" s="1"/>
      <c r="L22" s="1"/>
      <c r="M22" s="1"/>
      <c r="N22" s="1"/>
      <c r="O22" s="1"/>
      <c r="P22" s="6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2">
      <c r="A23" s="27" t="s">
        <v>50</v>
      </c>
      <c r="B23" s="17"/>
      <c r="C23" s="17"/>
      <c r="D23" s="18"/>
      <c r="E23" s="24">
        <v>7</v>
      </c>
      <c r="F23" s="5"/>
      <c r="G23" s="1"/>
      <c r="H23" s="1"/>
      <c r="I23" s="1"/>
      <c r="J23" s="1"/>
      <c r="K23" s="1"/>
      <c r="L23" s="1"/>
      <c r="M23" s="1"/>
      <c r="N23" s="1"/>
      <c r="O23" s="1"/>
      <c r="P23" s="6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customHeight="1" x14ac:dyDescent="0.2">
      <c r="A24" s="27" t="s">
        <v>51</v>
      </c>
      <c r="B24" s="17"/>
      <c r="C24" s="17"/>
      <c r="D24" s="18"/>
      <c r="E24" s="24">
        <v>2</v>
      </c>
      <c r="F24" s="7"/>
      <c r="G24" s="8"/>
      <c r="H24" s="8"/>
      <c r="I24" s="8"/>
      <c r="J24" s="8"/>
      <c r="K24" s="8"/>
      <c r="L24" s="8"/>
      <c r="M24" s="8"/>
      <c r="N24" s="8"/>
      <c r="O24" s="8"/>
      <c r="P24" s="9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customHeight="1" x14ac:dyDescent="0.2">
      <c r="A25" s="1"/>
      <c r="B25" s="1"/>
      <c r="C25" s="1"/>
      <c r="D25" s="1"/>
      <c r="E25" s="24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28" t="s">
        <v>52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29" t="s">
        <v>53</v>
      </c>
      <c r="B29" s="29" t="s">
        <v>54</v>
      </c>
      <c r="C29" s="29"/>
      <c r="D29" s="29"/>
      <c r="E29" s="29"/>
      <c r="F29" s="29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30" t="s">
        <v>55</v>
      </c>
      <c r="B30" s="31" t="s">
        <v>56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30" t="s">
        <v>57</v>
      </c>
      <c r="B31" s="31" t="s">
        <v>58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30" t="s">
        <v>15</v>
      </c>
      <c r="B32" s="31" t="s">
        <v>59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30" t="s">
        <v>60</v>
      </c>
      <c r="B33" s="31" t="s">
        <v>61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30" t="s">
        <v>62</v>
      </c>
      <c r="B34" s="31" t="s">
        <v>63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30" t="s">
        <v>64</v>
      </c>
      <c r="B35" s="31" t="s">
        <v>65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30" t="s">
        <v>66</v>
      </c>
      <c r="B36" s="31" t="s">
        <v>67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30" t="s">
        <v>68</v>
      </c>
      <c r="B37" s="31" t="s">
        <v>69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30" t="s">
        <v>70</v>
      </c>
      <c r="B38" s="31" t="s">
        <v>71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30" t="s">
        <v>72</v>
      </c>
      <c r="B39" s="31" t="s">
        <v>73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30" t="s">
        <v>74</v>
      </c>
      <c r="B40" s="31" t="s">
        <v>75</v>
      </c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32"/>
      <c r="B41" s="3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30" t="s">
        <v>53</v>
      </c>
      <c r="B42" s="31" t="s">
        <v>76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2">
      <c r="A44" s="30" t="s">
        <v>77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">
    <mergeCell ref="F5:I5"/>
    <mergeCell ref="A8:B8"/>
    <mergeCell ref="C8:F8"/>
    <mergeCell ref="G8:I8"/>
    <mergeCell ref="J8:M8"/>
  </mergeCells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"/>
  <cols>
    <col min="1" max="26" width="8" customWidth="1"/>
  </cols>
  <sheetData>
    <row r="1" ht="12.75" customHeight="1" x14ac:dyDescent="0.2"/>
    <row r="2" ht="12.75" customHeight="1" x14ac:dyDescent="0.2"/>
    <row r="3" ht="12.75" customHeight="1" x14ac:dyDescent="0.2"/>
    <row r="4" ht="12.75" customHeight="1" x14ac:dyDescent="0.2"/>
    <row r="5" ht="12.75" customHeight="1" x14ac:dyDescent="0.2"/>
    <row r="6" ht="12.75" customHeight="1" x14ac:dyDescent="0.2"/>
    <row r="7" ht="12.75" customHeight="1" x14ac:dyDescent="0.2"/>
    <row r="8" ht="12.75" customHeight="1" x14ac:dyDescent="0.2"/>
    <row r="9" ht="12.75" customHeight="1" x14ac:dyDescent="0.2"/>
    <row r="10" ht="12.75" customHeight="1" x14ac:dyDescent="0.2"/>
    <row r="11" ht="12.75" customHeight="1" x14ac:dyDescent="0.2"/>
    <row r="12" ht="12.75" customHeight="1" x14ac:dyDescent="0.2"/>
    <row r="13" ht="12.75" customHeight="1" x14ac:dyDescent="0.2"/>
    <row r="14" ht="12.75" customHeight="1" x14ac:dyDescent="0.2"/>
    <row r="15" ht="12.75" customHeight="1" x14ac:dyDescent="0.2"/>
    <row r="16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SUMINISTROS INTEGRALES</dc:creator>
  <cp:lastModifiedBy>Usuario</cp:lastModifiedBy>
  <dcterms:created xsi:type="dcterms:W3CDTF">2008-09-22T17:56:12Z</dcterms:created>
  <dcterms:modified xsi:type="dcterms:W3CDTF">2025-09-10T15:26:37Z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93EE5776CF7344039FF143B9326749EE_13</vt:lpwstr>
  </property>
  <property fmtid="{D5CDD505-2E9C-101B-9397-08002B2CF9AE}" pid="3" name="KSOProductBuildVer">
    <vt:lpwstr>3082-12.2.0.21931</vt:lpwstr>
  </property>
</Properties>
</file>